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cel\Downloads\"/>
    </mc:Choice>
  </mc:AlternateContent>
  <xr:revisionPtr revIDLastSave="0" documentId="13_ncr:1_{B3C27ABE-223B-44A6-A2EF-CB40BD0FD13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1" sheetId="1" r:id="rId1"/>
  </sheets>
  <definedNames>
    <definedName name="_xlnm.Print_Area" localSheetId="0">Plan1!$B$1:$P$66</definedName>
  </definedNames>
  <calcPr calcId="179021"/>
</workbook>
</file>

<file path=xl/calcChain.xml><?xml version="1.0" encoding="utf-8"?>
<calcChain xmlns="http://schemas.openxmlformats.org/spreadsheetml/2006/main">
  <c r="H44" i="1" l="1"/>
  <c r="E44" i="1"/>
  <c r="C45" i="1"/>
  <c r="J44" i="1" s="1"/>
  <c r="C44" i="1"/>
  <c r="N9" i="1"/>
  <c r="C40" i="1"/>
  <c r="C32" i="1"/>
  <c r="O6" i="1" s="1"/>
  <c r="M32" i="1"/>
  <c r="N7" i="1"/>
  <c r="C42" i="1" s="1"/>
  <c r="N6" i="1"/>
  <c r="C41" i="1" s="1"/>
  <c r="G44" i="1" l="1"/>
  <c r="G43" i="1"/>
  <c r="J43" i="1"/>
  <c r="N8" i="1" l="1"/>
  <c r="C43" i="1" s="1"/>
  <c r="D22" i="1"/>
  <c r="D19" i="1"/>
  <c r="O8" i="1" l="1"/>
  <c r="H18" i="1" l="1"/>
  <c r="H32" i="1" l="1"/>
  <c r="O7" i="1" s="1"/>
  <c r="O9" i="1" s="1"/>
  <c r="E43" i="1"/>
  <c r="H43" i="1" l="1"/>
  <c r="E41" i="1" l="1"/>
  <c r="E40" i="1"/>
  <c r="H40" i="1" l="1"/>
  <c r="E42" i="1"/>
  <c r="H42" i="1" l="1"/>
  <c r="E45" i="1"/>
  <c r="J42" i="1"/>
  <c r="H41" i="1"/>
  <c r="J41" i="1" l="1"/>
  <c r="G40" i="1"/>
  <c r="J40" i="1"/>
  <c r="J45" i="1" s="1"/>
  <c r="G42" i="1"/>
  <c r="G41" i="1"/>
  <c r="G45" i="1" l="1"/>
  <c r="L40" i="1"/>
  <c r="M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Gab02</author>
  </authors>
  <commentList>
    <comment ref="H22" authorId="0" shapeId="0" xr:uid="{11D4D732-97CB-420B-816F-062944DBF68B}">
      <text>
        <r>
          <rPr>
            <b/>
            <sz val="9"/>
            <color indexed="81"/>
            <rFont val="Segoe UI"/>
            <charset val="1"/>
          </rPr>
          <t>Gab02:</t>
        </r>
        <r>
          <rPr>
            <sz val="9"/>
            <color indexed="81"/>
            <rFont val="Segoe UI"/>
            <charset val="1"/>
          </rPr>
          <t xml:space="preserve">
VALORES DOS REAJUSTES NÃO ESPECIFICADOS SE SÃO VALORES DE LIQUIDAÇÃO OU PAGAMENTO. CONFERIR</t>
        </r>
      </text>
    </comment>
  </commentList>
</comments>
</file>

<file path=xl/sharedStrings.xml><?xml version="1.0" encoding="utf-8"?>
<sst xmlns="http://schemas.openxmlformats.org/spreadsheetml/2006/main" count="156" uniqueCount="118">
  <si>
    <t>1ª FASE</t>
  </si>
  <si>
    <t>2ª FASE</t>
  </si>
  <si>
    <t>3ª FASE</t>
  </si>
  <si>
    <t>FASE DA OBRA</t>
  </si>
  <si>
    <t>OBJETO DA CONTRATAÇÃO</t>
  </si>
  <si>
    <t>PAGAMENTOS REALIZADOS</t>
  </si>
  <si>
    <t>TOTAL</t>
  </si>
  <si>
    <t>INÍCIO</t>
  </si>
  <si>
    <t>CONCLUSÃO</t>
  </si>
  <si>
    <t>CONTRATADA</t>
  </si>
  <si>
    <t>Nº CONTRATO</t>
  </si>
  <si>
    <t>13/2021</t>
  </si>
  <si>
    <t>08/2021</t>
  </si>
  <si>
    <t>09/2022</t>
  </si>
  <si>
    <t xml:space="preserve">VIVACIDADE SOLUCOES EM ARQ. E URBANISMO LTDA CNPJ 23.948.080/0001-07 </t>
  </si>
  <si>
    <t>COARE CONSTRUCAO, ACABAMENTO E REFORMA EIRELI CNPJ 12.733.195/0001-68</t>
  </si>
  <si>
    <t>% CONCLUSÃO POR FASE DA OBRA</t>
  </si>
  <si>
    <t>% CONCLUSÃO TOTAL DA OBRA</t>
  </si>
  <si>
    <t>PARTICIPAÇÃO DA FASE NO VALOR TOTAL DA OBRA</t>
  </si>
  <si>
    <t>% DA OBRA CONCLUÍDA</t>
  </si>
  <si>
    <t>% RESTANTE PARA CONCLUSÃO DA OBRA</t>
  </si>
  <si>
    <t>1ª MEDIÇÃO</t>
  </si>
  <si>
    <t>2ª MEDIÇÃO</t>
  </si>
  <si>
    <t>3ª MEDIÇÃO</t>
  </si>
  <si>
    <t>4ª MEDIÇÃO</t>
  </si>
  <si>
    <t>5ª MEDIÇÃO</t>
  </si>
  <si>
    <t>6ª MEDIÇÃO</t>
  </si>
  <si>
    <t>DATA</t>
  </si>
  <si>
    <t>2ª FASE - OBRA SEDE</t>
  </si>
  <si>
    <t>3ª FASE - OBRA PLENÁRIO</t>
  </si>
  <si>
    <t>ANDAMENTO - OBRAS DA NOVA SEDE DA CMV</t>
  </si>
  <si>
    <t>11ª MEDIÇÃO</t>
  </si>
  <si>
    <t>MEDIÇÃO/REAJUSTE</t>
  </si>
  <si>
    <t>4ª FASE</t>
  </si>
  <si>
    <t>03/2024</t>
  </si>
  <si>
    <t>4ª FASE - OBRAS COMPLEMENTARES EXTERNAS</t>
  </si>
  <si>
    <t>13ª MEDIÇÃO</t>
  </si>
  <si>
    <t>8ª MEDIÇÃO</t>
  </si>
  <si>
    <t>9ª MEDIÇÃO</t>
  </si>
  <si>
    <t>julho/2024</t>
  </si>
  <si>
    <t>7ª MEDIÇÃO</t>
  </si>
  <si>
    <t>10ª MEDIÇÃO</t>
  </si>
  <si>
    <t>REAJUSTAMENTO   (7ª MEDIÇÃO)</t>
  </si>
  <si>
    <t>12ª MEDIÇÃO</t>
  </si>
  <si>
    <t>REAJUSTAMENTO   (8ª e 9ª MEDIÇÃO)</t>
  </si>
  <si>
    <t>REAJUSTAMENTO   (10ª MEDIÇÃO)</t>
  </si>
  <si>
    <t>REAJUSTAMENTO (11ª e 12ª MEDIÇÃO)</t>
  </si>
  <si>
    <t>VALOR DA LIQUIDAÇÃO</t>
  </si>
  <si>
    <t>LINK PORTAL TRANSPARÊNCIA</t>
  </si>
  <si>
    <t>https://cmviana-es.portaltp.com.br/consultas/detalhes/pagamento.aspx?id=7A3AE0C7B933473184A1099FDCF73C16|0000582/2022</t>
  </si>
  <si>
    <t>https://cmviana-es.portaltp.com.br/consultas/detalhes/pagamento.aspx?id=7A3AE0C7B933473184A1099FDCF73C16|0000980/2021</t>
  </si>
  <si>
    <t>https://cmviana-es.portaltp.com.br/consultas/detalhes/pagamento.aspx?id=7A3AE0C7B933473184A1099FDCF73C16|0000445/2022</t>
  </si>
  <si>
    <t>https://cmviana-es.portaltp.com.br/consultas/detalhes/pagamento.aspx?id=7A3AE0C7B933473184A1099FDCF73C16|0000983/2022</t>
  </si>
  <si>
    <t>https://cmviana-es.portaltp.com.br/consultas/detalhes/pagamento.aspx?id=7A3AE0C7B933473184A1099FDCF73C16|0001192/2022</t>
  </si>
  <si>
    <t>https://cmviana-es.portaltp.com.br/consultas/detalhes/pagamento.aspx?id=7A3AE0C7B933473184A1099FDCF73C16|0000141/2023</t>
  </si>
  <si>
    <t>https://cmviana-es.portaltp.com.br/consultas/detalhes/pagamento.aspx?id=7A3AE0C7B933473184A1099FDCF73C16|0000248/2023</t>
  </si>
  <si>
    <t>https://cmviana-es.portaltp.com.br/consultas/detalhes/pagamento.aspx?id=7A3AE0C7B933473184A1099FDCF73C16|0000430/2023</t>
  </si>
  <si>
    <t>https://cmviana-es.portaltp.com.br/consultas/detalhes/pagamento.aspx?id=7A3AE0C7B933473184A1099FDCF73C16|0000388/2023</t>
  </si>
  <si>
    <t>https://cmviana-es.portaltp.com.br/consultas/detalhes/pagamento.aspx?id=7A3AE0C7B933473184A1099FDCF73C16|0000617/2023</t>
  </si>
  <si>
    <t>https://cmviana-es.portaltp.com.br/consultas/detalhes/pagamento.aspx?id=7A3AE0C7B933473184A1099FDCF73C16|0000898/2023</t>
  </si>
  <si>
    <t>https://cmviana-es.portaltp.com.br/consultas/detalhes/pagamento.aspx?id=7A3AE0C7B933473184A1099FDCF73C16|0000998/2023</t>
  </si>
  <si>
    <t>https://cmviana-es.portaltp.com.br/consultas/detalhes/pagamento.aspx?id=7A3AE0C7B933473184A1099FDCF73C16|0001174/2023</t>
  </si>
  <si>
    <t>https://cmviana-es.portaltp.com.br/consultas/detalhes/pagamento.aspx?id=7A3AE0C7B933473184A1099FDCF73C16|0001143/2023</t>
  </si>
  <si>
    <t>https://cmviana-es.portaltp.com.br/consultas/detalhes/pagamento.aspx?id=7A3AE0C7B933473184A1099FDCF73C16|0001254/2023</t>
  </si>
  <si>
    <t>https://cmviana-es.portaltp.com.br/consultas/detalhes/pagamento.aspx?id=7A3AE0C7B933473184A1099FDCF73C16|0000269/2024</t>
  </si>
  <si>
    <t>https://cmviana-es.portaltp.com.br/consultas/detalhes/pagamento.aspx?id=7A3AE0C7B933473184A1099FDCF73C16|0000395/2024</t>
  </si>
  <si>
    <t>14ª MEDIÇÃO (1ª parcela)</t>
  </si>
  <si>
    <t>14ª MEDIÇÃO (2ª parcela)</t>
  </si>
  <si>
    <t>https://cmviana-es.portaltp.com.br/consultas/detalhes/pagamento.aspx?id=7A3AE0C7B933473184A1099FDCF73C16|0000509/2024</t>
  </si>
  <si>
    <t>https://cmviana-es.portaltp.com.br/consultas/detalhes/pagamento.aspx?id=7A3AE0C7B933473184A1099FDCF73C16|0000551/2024</t>
  </si>
  <si>
    <t>VALOR DO PAGAMENTO</t>
  </si>
  <si>
    <t>VALOR TOTAL DOS PAGAMENTOS</t>
  </si>
  <si>
    <t>https://cmviana-es.portaltp.com.br/consultas/detalhes/pagamento.aspx?id=7A3AE0C7B933473184A1099FDCF73C16|0000984/2022</t>
  </si>
  <si>
    <t>https://cmviana-es.portaltp.com.br/consultas/detalhes/pagamento.aspx?id=7A3AE0C7B933473184A1099FDCF73C16|0001191/2022</t>
  </si>
  <si>
    <t>https://cmviana-es.portaltp.com.br/consultas/detalhes/pagamento.aspx?id=7A3AE0C7B933473184A1099FDCF73C16|0000371/2023</t>
  </si>
  <si>
    <t>https://cmviana-es.portaltp.com.br/consultas/detalhes/pagamento.aspx?id=7A3AE0C7B933473184A1099FDCF73C16|0000618/2023</t>
  </si>
  <si>
    <t>https://cmviana-es.portaltp.com.br/consultas/detalhes/pagamento.aspx?id=7A3AE0C7B933473184A1099FDCF73C16|0000997/2023</t>
  </si>
  <si>
    <t>https://cmviana-es.portaltp.com.br/consultas/detalhes/pagamento.aspx?id=7A3AE0C7B933473184A1099FDCF73C16|0001142/2023</t>
  </si>
  <si>
    <t>https://cmviana-es.portaltp.com.br/consultas/detalhes/pagamento.aspx?id=7A3AE0C7B933473184A1099FDCF73C16|0001268/2023</t>
  </si>
  <si>
    <t>https://cmviana-es.portaltp.com.br/consultas/detalhes/pagamento.aspx?id=7A3AE0C7B933473184A1099FDCF73C16|0001269/2023</t>
  </si>
  <si>
    <t>https://cmviana-es.portaltp.com.br/consultas/detalhes/pagamento.aspx?id=7A3AE0C7B933473184A1099FDCF73C16|0001270/2023</t>
  </si>
  <si>
    <t>https://cmviana-es.portaltp.com.br/consultas/detalhes/pagamento.aspx?id=7A3AE0C7B933473184A1099FDCF73C16|0000411/2024</t>
  </si>
  <si>
    <t>PAGAMENTO VIA INDENIZAÇÃO CONTRATUAL</t>
  </si>
  <si>
    <t>https://cmviana-es.portaltp.com.br/consultas/detalhes/pagamento.aspx?id=7A3AE0C7B933473184A1099FDCF73C16|0000560/2024</t>
  </si>
  <si>
    <t>REAJUSTAMENTO   (6ª MEDIÇÃO)</t>
  </si>
  <si>
    <t xml:space="preserve">6ª MEDIÇÃO </t>
  </si>
  <si>
    <t>7ª MEDIÇÃO            (1ª parcela)</t>
  </si>
  <si>
    <t>7ª MEDIÇÃO            (2ª parcela)</t>
  </si>
  <si>
    <t>7ª MEDIÇÃO            (3ª parcela)</t>
  </si>
  <si>
    <t>VALOR GLOBAL PREVISTO + ADITIVOS + REAJUSTAMENTOS</t>
  </si>
  <si>
    <t>https://cmviana-es.portaltp.com.br/consultas/detalhes/contrato.aspx?id=9811766</t>
  </si>
  <si>
    <t>https://cmviana-es.portaltp.com.br/consultas/detalhes/pagamento.aspx?id=7A3AE0C7B933473184A1099FDCF73C16|0000327/2024</t>
  </si>
  <si>
    <t>https://cmviana-es.portaltp.com.br/consultas/detalhes/pagamento.aspx?id=7A3AE0C7B933473184A1099FDCF73C16|0000604/2024</t>
  </si>
  <si>
    <t>https://cmviana-es.portaltp.com.br/consultas/detalhes/pagamento.aspx?id=7A3AE0C7B933473184A1099FDCF73C16|0000234/2025</t>
  </si>
  <si>
    <t>5ª MEDIÇÃO              (1ª parcela)</t>
  </si>
  <si>
    <t>5ª MEDIÇÃO              (2ª parcela)</t>
  </si>
  <si>
    <t>https://cmviana-es.portaltp.com.br/consultas/detalhes/pagamento.aspx?id=7A3AE0C7B933473184A1099FDCF73C16|0000434/2025</t>
  </si>
  <si>
    <t>https://cmviana-es.portaltp.com.br/consultas/detalhes/pagamento.aspx?id=7A3AE0C7B933473184A1099FDCF73C16|0000357/2025</t>
  </si>
  <si>
    <t>3ª MEDIÇÃO              (1ª parcela)</t>
  </si>
  <si>
    <t>https://cmviana-es.portaltp.com.br/consultas/detalhes/pagamento.aspx?id=7A3AE0C7B933473184A1099FDCF73C16|0000943/2024</t>
  </si>
  <si>
    <t>3ª MEDIÇÃO              (2ª parcela)</t>
  </si>
  <si>
    <t>3ª MEDIÇÃO              (3ª parcela)</t>
  </si>
  <si>
    <t>3ª MEDIÇÃO              (4ª parcela)</t>
  </si>
  <si>
    <t>3ª MEDIÇÃO              (5ª parcela)</t>
  </si>
  <si>
    <t>https://cmviana-es.portaltp.com.br/consultas/detalhes/pagamento.aspx?id=7A3AE0C7B933473184A1099FDCF73C16|0000944/2024</t>
  </si>
  <si>
    <t>https://cmviana-es.portaltp.com.br/consultas/detalhes/pagamento.aspx?id=7A3AE0C7B933473184A1099FDCF73C16|0001126/2024</t>
  </si>
  <si>
    <t>https://cmviana-es.portaltp.com.br/consultas/detalhes/pagamento.aspx?id=7A3AE0C7B933473184A1099FDCF73C16|0000041/2025</t>
  </si>
  <si>
    <t>https://cmviana-es.portaltp.com.br/consultas/detalhes/pagamento.aspx?id=7A3AE0C7B933473184A1099FDCF73C16|0000196/2025</t>
  </si>
  <si>
    <t>https://cmviana-es.portaltp.com.br/consultas/detalhes/pagamento.aspx?id=7A3AE0C7B933473184A1099FDCF73C16|0000796/2025</t>
  </si>
  <si>
    <t>https://cmviana-es.portaltp.com.br/consultas/detalhes/pagamento.aspx?id=7A3AE0C7B933473184A1099FDCF73C16|0000670/2025</t>
  </si>
  <si>
    <t>VALOR TOTAL PREVISTO + ADITIVOS + REAJUSTAMENTOS</t>
  </si>
  <si>
    <t>TERMO DE RECONHECIMENTO DE DÍVIDA ENTRE A CAMARA MUNICIPAL DE VIANA E O PRESTADOR DE SERVIÇOS COARE, REFERENTE AOS REAJUSTAMENTOS DAS MEDIÇOES 13ª E 14ª DO CONTRATO 13/2021 E DAS MEDIÇÕES 6ª, 7ª, 8ª E 9ª DO CONTRATO 09/2022, REFERENTE AOS PROCESSOS ELETRONICOS 590/2024, 935/2024 E 1174/2024</t>
  </si>
  <si>
    <t>RECONHECIMENTO DE DÍVIDA (APÓS TÉRMINO DO CONTRATO)</t>
  </si>
  <si>
    <r>
      <t xml:space="preserve">Contratação de empresa para elaboração do </t>
    </r>
    <r>
      <rPr>
        <b/>
        <u/>
        <sz val="14"/>
        <color theme="1"/>
        <rFont val="Calibri"/>
        <family val="2"/>
        <scheme val="minor"/>
      </rPr>
      <t>projeto arquitetônico</t>
    </r>
    <r>
      <rPr>
        <sz val="14"/>
        <color theme="1"/>
        <rFont val="Calibri"/>
        <family val="2"/>
        <scheme val="minor"/>
      </rPr>
      <t xml:space="preserve"> do prédio</t>
    </r>
  </si>
  <si>
    <r>
      <t xml:space="preserve">Contratação de empresa de engenharia  para </t>
    </r>
    <r>
      <rPr>
        <b/>
        <u/>
        <sz val="14"/>
        <color theme="1"/>
        <rFont val="Calibri"/>
        <family val="2"/>
        <scheme val="minor"/>
      </rPr>
      <t>construção da nova sede</t>
    </r>
  </si>
  <si>
    <r>
      <t xml:space="preserve">Contratação de empresa de engenharia para </t>
    </r>
    <r>
      <rPr>
        <b/>
        <u/>
        <sz val="14"/>
        <color theme="1"/>
        <rFont val="Calibri"/>
        <family val="2"/>
        <scheme val="minor"/>
      </rPr>
      <t>construção do plenário</t>
    </r>
  </si>
  <si>
    <r>
      <t xml:space="preserve">Contratação de empresa de engenharia para </t>
    </r>
    <r>
      <rPr>
        <b/>
        <u/>
        <sz val="14"/>
        <color theme="1"/>
        <rFont val="Calibri"/>
        <family val="2"/>
        <scheme val="minor"/>
      </rPr>
      <t>obras complementares para adequação da área externa</t>
    </r>
  </si>
  <si>
    <t>ÚLTIMA ATUALIZAÇÃO: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</si>
</sst>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10" fontId="0" fillId="5" borderId="1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10" fillId="4" borderId="22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6" xfId="2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9" fontId="4" fillId="4" borderId="11" xfId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5" fillId="0" borderId="6" xfId="2" applyNumberFormat="1" applyBorder="1" applyAlignment="1">
      <alignment horizontal="center" vertical="center" wrapText="1"/>
    </xf>
    <xf numFmtId="14" fontId="5" fillId="0" borderId="6" xfId="2" applyNumberForma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4" fontId="5" fillId="0" borderId="8" xfId="2" applyNumberForma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8" fillId="5" borderId="6" xfId="0" applyNumberFormat="1" applyFont="1" applyFill="1" applyBorder="1" applyAlignment="1">
      <alignment horizontal="center" vertical="center" wrapText="1"/>
    </xf>
    <xf numFmtId="14" fontId="8" fillId="5" borderId="11" xfId="0" applyNumberFormat="1" applyFont="1" applyFill="1" applyBorder="1" applyAlignment="1">
      <alignment horizontal="center" vertical="center" wrapText="1"/>
    </xf>
    <xf numFmtId="49" fontId="8" fillId="5" borderId="11" xfId="0" applyNumberFormat="1" applyFont="1" applyFill="1" applyBorder="1" applyAlignment="1">
      <alignment horizontal="center" vertical="center" wrapText="1"/>
    </xf>
    <xf numFmtId="164" fontId="8" fillId="5" borderId="11" xfId="0" applyNumberFormat="1" applyFont="1" applyFill="1" applyBorder="1" applyAlignment="1">
      <alignment horizontal="center" vertical="center" wrapText="1"/>
    </xf>
    <xf numFmtId="164" fontId="8" fillId="5" borderId="8" xfId="0" applyNumberFormat="1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0" fontId="4" fillId="4" borderId="1" xfId="1" applyNumberFormat="1" applyFont="1" applyFill="1" applyBorder="1" applyAlignment="1">
      <alignment horizontal="center" vertical="center" wrapText="1"/>
    </xf>
    <xf numFmtId="10" fontId="4" fillId="4" borderId="11" xfId="1" applyNumberFormat="1" applyFont="1" applyFill="1" applyBorder="1" applyAlignment="1">
      <alignment horizontal="center" vertical="center" wrapText="1"/>
    </xf>
    <xf numFmtId="10" fontId="4" fillId="4" borderId="6" xfId="1" applyNumberFormat="1" applyFont="1" applyFill="1" applyBorder="1" applyAlignment="1">
      <alignment horizontal="center" vertical="center" wrapText="1"/>
    </xf>
    <xf numFmtId="10" fontId="4" fillId="4" borderId="8" xfId="1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10" fontId="0" fillId="5" borderId="1" xfId="0" applyNumberFormat="1" applyFill="1" applyBorder="1" applyAlignment="1">
      <alignment horizontal="center" vertical="center" wrapText="1"/>
    </xf>
    <xf numFmtId="10" fontId="0" fillId="5" borderId="1" xfId="1" applyNumberFormat="1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164" fontId="0" fillId="5" borderId="19" xfId="0" applyNumberFormat="1" applyFill="1" applyBorder="1" applyAlignment="1">
      <alignment horizontal="center" vertical="center" wrapText="1"/>
    </xf>
    <xf numFmtId="10" fontId="0" fillId="5" borderId="2" xfId="0" applyNumberFormat="1" applyFill="1" applyBorder="1" applyAlignment="1">
      <alignment horizontal="center" vertical="center" wrapText="1"/>
    </xf>
    <xf numFmtId="10" fontId="0" fillId="5" borderId="19" xfId="0" applyNumberFormat="1" applyFill="1" applyBorder="1" applyAlignment="1">
      <alignment horizontal="center" vertical="center" wrapText="1"/>
    </xf>
    <xf numFmtId="10" fontId="0" fillId="5" borderId="2" xfId="1" applyNumberFormat="1" applyFont="1" applyFill="1" applyBorder="1" applyAlignment="1">
      <alignment horizontal="center" vertical="center" wrapText="1"/>
    </xf>
    <xf numFmtId="10" fontId="0" fillId="5" borderId="19" xfId="1" applyNumberFormat="1" applyFont="1" applyFill="1" applyBorder="1" applyAlignment="1">
      <alignment horizontal="center" vertical="center" wrapText="1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600"/>
          </a:pPr>
          <a:endParaRPr lang="pt-BR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Plan1!$H$39</c:f>
              <c:strCache>
                <c:ptCount val="1"/>
                <c:pt idx="0">
                  <c:v>% CONCLUSÃO POR FASE DA OBRA</c:v>
                </c:pt>
              </c:strCache>
            </c:strRef>
          </c:tx>
          <c:invertIfNegative val="0"/>
          <c:cat>
            <c:strRef>
              <c:f>Plan1!$B$40:$B$43</c:f>
              <c:strCache>
                <c:ptCount val="4"/>
                <c:pt idx="0">
                  <c:v>1ª FASE</c:v>
                </c:pt>
                <c:pt idx="1">
                  <c:v>2ª FASE</c:v>
                </c:pt>
                <c:pt idx="2">
                  <c:v>3ª FASE</c:v>
                </c:pt>
                <c:pt idx="3">
                  <c:v>4ª FASE</c:v>
                </c:pt>
              </c:strCache>
            </c:strRef>
          </c:cat>
          <c:val>
            <c:numRef>
              <c:f>Plan1!$H$40:$H$43</c:f>
              <c:numCache>
                <c:formatCode>0.00%</c:formatCode>
                <c:ptCount val="4"/>
                <c:pt idx="0">
                  <c:v>1</c:v>
                </c:pt>
                <c:pt idx="1">
                  <c:v>0.99918906701096921</c:v>
                </c:pt>
                <c:pt idx="2">
                  <c:v>0.99639874461233779</c:v>
                </c:pt>
                <c:pt idx="3">
                  <c:v>0.99999803247429275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2-4572-A547-4833BD0C5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2092544"/>
        <c:axId val="202094080"/>
        <c:axId val="0"/>
      </c:bar3DChart>
      <c:catAx>
        <c:axId val="202092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2094080"/>
        <c:crosses val="autoZero"/>
        <c:auto val="1"/>
        <c:lblAlgn val="ctr"/>
        <c:lblOffset val="100"/>
        <c:noMultiLvlLbl val="0"/>
      </c:catAx>
      <c:valAx>
        <c:axId val="202094080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pt-BR"/>
          </a:p>
        </c:txPr>
        <c:crossAx val="20209254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50" b="1"/>
            </a:pPr>
            <a:endParaRPr lang="pt-BR"/>
          </a:p>
        </c:txPr>
      </c:dTable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t-BR" sz="1600"/>
              <a:t>%</a:t>
            </a:r>
            <a:r>
              <a:rPr lang="pt-BR" sz="1600" baseline="0"/>
              <a:t> </a:t>
            </a:r>
            <a:r>
              <a:rPr lang="pt-BR" sz="1600"/>
              <a:t>CONCLUSÃO TOTAL DA OBRA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2068947356717592E-2"/>
          <c:y val="0"/>
          <c:w val="0.89334091326691234"/>
          <c:h val="1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48"/>
            <c:extLst>
              <c:ext xmlns:c16="http://schemas.microsoft.com/office/drawing/2014/chart" uri="{C3380CC4-5D6E-409C-BE32-E72D297353CC}">
                <c16:uniqueId val="{00000000-4A6A-4E52-93A9-ECB32F53F5B8}"/>
              </c:ext>
            </c:extLst>
          </c:dPt>
          <c:dPt>
            <c:idx val="1"/>
            <c:bubble3D val="0"/>
            <c:explosion val="4"/>
            <c:extLst>
              <c:ext xmlns:c16="http://schemas.microsoft.com/office/drawing/2014/chart" uri="{C3380CC4-5D6E-409C-BE32-E72D297353CC}">
                <c16:uniqueId val="{00000001-4A6A-4E52-93A9-ECB32F53F5B8}"/>
              </c:ext>
            </c:extLst>
          </c:dPt>
          <c:dLbls>
            <c:dLbl>
              <c:idx val="0"/>
              <c:layout>
                <c:manualLayout>
                  <c:x val="-0.13571483179099758"/>
                  <c:y val="-0.3529196455202079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2800" b="1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6A-4E52-93A9-ECB32F53F5B8}"/>
                </c:ext>
              </c:extLst>
            </c:dLbl>
            <c:dLbl>
              <c:idx val="1"/>
              <c:layout>
                <c:manualLayout>
                  <c:x val="0.28391489031288369"/>
                  <c:y val="3.277694867576965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400" b="1">
                      <a:solidFill>
                        <a:schemeClr val="tx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A-4E52-93A9-ECB32F53F5B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Plan1!$L$39:$M$39</c:f>
              <c:strCache>
                <c:ptCount val="2"/>
                <c:pt idx="0">
                  <c:v>% DA OBRA CONCLUÍDA</c:v>
                </c:pt>
                <c:pt idx="1">
                  <c:v>% RESTANTE PARA CONCLUSÃO DA OBRA</c:v>
                </c:pt>
              </c:strCache>
            </c:strRef>
          </c:cat>
          <c:val>
            <c:numRef>
              <c:f>Plan1!$L$40:$M$40</c:f>
              <c:numCache>
                <c:formatCode>0.00%</c:formatCode>
                <c:ptCount val="2"/>
                <c:pt idx="0">
                  <c:v>0.99864276236804272</c:v>
                </c:pt>
                <c:pt idx="1">
                  <c:v>1.3572376319572754E-3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A-4E52-93A9-ECB32F53F5B8}"/>
            </c:ext>
          </c:extLst>
        </c:ser>
        <c:ser>
          <c:idx val="1"/>
          <c:order val="1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Plan1!$L$39:$M$39</c:f>
              <c:strCache>
                <c:ptCount val="2"/>
                <c:pt idx="0">
                  <c:v>% DA OBRA CONCLUÍDA</c:v>
                </c:pt>
                <c:pt idx="1">
                  <c:v>% RESTANTE PARA CONCLUSÃO DA OBRA</c:v>
                </c:pt>
              </c:strCache>
            </c:strRef>
          </c:cat>
          <c:val>
            <c:numRef>
              <c:f>Plan1!$L$41:$M$41</c:f>
              <c:numCache>
                <c:formatCode>0.00%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3-4A6A-4E52-93A9-ECB32F53F5B8}"/>
            </c:ext>
          </c:extLst>
        </c:ser>
        <c:ser>
          <c:idx val="2"/>
          <c:order val="2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Plan1!$L$39:$M$39</c:f>
              <c:strCache>
                <c:ptCount val="2"/>
                <c:pt idx="0">
                  <c:v>% DA OBRA CONCLUÍDA</c:v>
                </c:pt>
                <c:pt idx="1">
                  <c:v>% RESTANTE PARA CONCLUSÃO DA OBRA</c:v>
                </c:pt>
              </c:strCache>
            </c:strRef>
          </c:cat>
          <c:val>
            <c:numRef>
              <c:f>Plan1!$L$42:$M$42</c:f>
              <c:numCache>
                <c:formatCode>0.00%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4A6A-4E52-93A9-ECB32F53F5B8}"/>
            </c:ext>
          </c:extLst>
        </c:ser>
        <c:ser>
          <c:idx val="3"/>
          <c:order val="3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Plan1!$L$39:$M$39</c:f>
              <c:strCache>
                <c:ptCount val="2"/>
                <c:pt idx="0">
                  <c:v>% DA OBRA CONCLUÍDA</c:v>
                </c:pt>
                <c:pt idx="1">
                  <c:v>% RESTANTE PARA CONCLUSÃO DA OBRA</c:v>
                </c:pt>
              </c:strCache>
            </c:strRef>
          </c:cat>
          <c:val>
            <c:numRef>
              <c:f>Plan1!$L$45:$M$45</c:f>
              <c:numCache>
                <c:formatCode>0.00%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4A6A-4E52-93A9-ECB32F53F5B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l"/>
      <c:layout>
        <c:manualLayout>
          <c:xMode val="edge"/>
          <c:yMode val="edge"/>
          <c:x val="1.0565569968823249E-2"/>
          <c:y val="0.75639305233266985"/>
          <c:w val="0.33610724810236975"/>
          <c:h val="0.13752513128597824"/>
        </c:manualLayout>
      </c:layout>
      <c:overlay val="0"/>
      <c:txPr>
        <a:bodyPr/>
        <a:lstStyle/>
        <a:p>
          <a:pPr>
            <a:defRPr sz="11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776009</xdr:colOff>
      <xdr:row>45</xdr:row>
      <xdr:rowOff>75639</xdr:rowOff>
    </xdr:from>
    <xdr:to>
      <xdr:col>8</xdr:col>
      <xdr:colOff>448235</xdr:colOff>
      <xdr:row>64</xdr:row>
      <xdr:rowOff>145676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672353</xdr:colOff>
      <xdr:row>45</xdr:row>
      <xdr:rowOff>88528</xdr:rowOff>
    </xdr:from>
    <xdr:to>
      <xdr:col>14</xdr:col>
      <xdr:colOff>477370</xdr:colOff>
      <xdr:row>64</xdr:row>
      <xdr:rowOff>156882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viana-es.portaltp.com.br/consultas/detalhes/pagamento.aspx?id=7A3AE0C7B933473184A1099FDCF73C16|0001143/2023" TargetMode="External"/><Relationship Id="rId13" Type="http://schemas.openxmlformats.org/officeDocument/2006/relationships/hyperlink" Target="https://cmviana-es.portaltp.com.br/consultas/detalhes/pagamento.aspx?id=7A3AE0C7B933473184A1099FDCF73C16|0000551/2024" TargetMode="External"/><Relationship Id="rId18" Type="http://schemas.openxmlformats.org/officeDocument/2006/relationships/hyperlink" Target="https://cmviana-es.portaltp.com.br/consultas/detalhes/pagamento.aspx?id=7A3AE0C7B933473184A1099FDCF73C16|0000997/2023" TargetMode="External"/><Relationship Id="rId26" Type="http://schemas.openxmlformats.org/officeDocument/2006/relationships/hyperlink" Target="https://cmviana-es.portaltp.com.br/consultas/detalhes/contrato.aspx?id=9811766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cmviana-es.portaltp.com.br/consultas/detalhes/pagamento.aspx?id=7A3AE0C7B933473184A1099FDCF73C16|0000445/2022" TargetMode="External"/><Relationship Id="rId21" Type="http://schemas.openxmlformats.org/officeDocument/2006/relationships/hyperlink" Target="https://cmviana-es.portaltp.com.br/consultas/detalhes/pagamento.aspx?id=7A3AE0C7B933473184A1099FDCF73C16|0001269/2023" TargetMode="External"/><Relationship Id="rId34" Type="http://schemas.openxmlformats.org/officeDocument/2006/relationships/hyperlink" Target="https://cmviana-es.portaltp.com.br/consultas/detalhes/pagamento.aspx?id=7A3AE0C7B933473184A1099FDCF73C16|0000041/2025" TargetMode="External"/><Relationship Id="rId42" Type="http://schemas.openxmlformats.org/officeDocument/2006/relationships/comments" Target="../comments1.xml"/><Relationship Id="rId7" Type="http://schemas.openxmlformats.org/officeDocument/2006/relationships/hyperlink" Target="https://cmviana-es.portaltp.com.br/consultas/detalhes/pagamento.aspx?id=7A3AE0C7B933473184A1099FDCF73C16|0000248/2023" TargetMode="External"/><Relationship Id="rId12" Type="http://schemas.openxmlformats.org/officeDocument/2006/relationships/hyperlink" Target="https://cmviana-es.portaltp.com.br/consultas/detalhes/pagamento.aspx?id=7A3AE0C7B933473184A1099FDCF73C16|0000509/2024" TargetMode="External"/><Relationship Id="rId17" Type="http://schemas.openxmlformats.org/officeDocument/2006/relationships/hyperlink" Target="https://cmviana-es.portaltp.com.br/consultas/detalhes/pagamento.aspx?id=7A3AE0C7B933473184A1099FDCF73C16|0000618/2023" TargetMode="External"/><Relationship Id="rId25" Type="http://schemas.openxmlformats.org/officeDocument/2006/relationships/hyperlink" Target="https://cmviana-es.portaltp.com.br/consultas/detalhes/contrato.aspx?id=9811766" TargetMode="External"/><Relationship Id="rId33" Type="http://schemas.openxmlformats.org/officeDocument/2006/relationships/hyperlink" Target="https://cmviana-es.portaltp.com.br/consultas/detalhes/pagamento.aspx?id=7A3AE0C7B933473184A1099FDCF73C16|0001126/2024" TargetMode="External"/><Relationship Id="rId38" Type="http://schemas.openxmlformats.org/officeDocument/2006/relationships/hyperlink" Target="https://cmviana-es.portaltp.com.br/consultas/detalhes/pagamento.aspx?id=7A3AE0C7B933473184A1099FDCF73C16|0000670/2025" TargetMode="External"/><Relationship Id="rId2" Type="http://schemas.openxmlformats.org/officeDocument/2006/relationships/hyperlink" Target="https://cmviana-es.portaltp.com.br/consultas/detalhes/pagamento.aspx?id=7A3AE0C7B933473184A1099FDCF73C16|0000980/2021" TargetMode="External"/><Relationship Id="rId16" Type="http://schemas.openxmlformats.org/officeDocument/2006/relationships/hyperlink" Target="https://cmviana-es.portaltp.com.br/consultas/detalhes/pagamento.aspx?id=7A3AE0C7B933473184A1099FDCF73C16|0000371/2023" TargetMode="External"/><Relationship Id="rId20" Type="http://schemas.openxmlformats.org/officeDocument/2006/relationships/hyperlink" Target="https://cmviana-es.portaltp.com.br/consultas/detalhes/pagamento.aspx?id=7A3AE0C7B933473184A1099FDCF73C16|0001268/2023" TargetMode="External"/><Relationship Id="rId29" Type="http://schemas.openxmlformats.org/officeDocument/2006/relationships/hyperlink" Target="https://cmviana-es.portaltp.com.br/consultas/detalhes/pagamento.aspx?id=7A3AE0C7B933473184A1099FDCF73C16|0000234/2025" TargetMode="External"/><Relationship Id="rId41" Type="http://schemas.openxmlformats.org/officeDocument/2006/relationships/vmlDrawing" Target="../drawings/vmlDrawing1.vml"/><Relationship Id="rId1" Type="http://schemas.openxmlformats.org/officeDocument/2006/relationships/hyperlink" Target="https://cmviana-es.portaltp.com.br/consultas/detalhes/pagamento.aspx?id=7A3AE0C7B933473184A1099FDCF73C16|0000582/2022" TargetMode="External"/><Relationship Id="rId6" Type="http://schemas.openxmlformats.org/officeDocument/2006/relationships/hyperlink" Target="https://cmviana-es.portaltp.com.br/consultas/detalhes/pagamento.aspx?id=7A3AE0C7B933473184A1099FDCF73C16|0000141/2023" TargetMode="External"/><Relationship Id="rId11" Type="http://schemas.openxmlformats.org/officeDocument/2006/relationships/hyperlink" Target="https://cmviana-es.portaltp.com.br/consultas/detalhes/pagamento.aspx?id=7A3AE0C7B933473184A1099FDCF73C16|0000395/2024" TargetMode="External"/><Relationship Id="rId24" Type="http://schemas.openxmlformats.org/officeDocument/2006/relationships/hyperlink" Target="https://cmviana-es.portaltp.com.br/consultas/detalhes/pagamento.aspx?id=7A3AE0C7B933473184A1099FDCF73C16|0000560/2024" TargetMode="External"/><Relationship Id="rId32" Type="http://schemas.openxmlformats.org/officeDocument/2006/relationships/hyperlink" Target="https://cmviana-es.portaltp.com.br/consultas/detalhes/pagamento.aspx?id=7A3AE0C7B933473184A1099FDCF73C16|0000944/2024" TargetMode="External"/><Relationship Id="rId37" Type="http://schemas.openxmlformats.org/officeDocument/2006/relationships/hyperlink" Target="https://cmviana-es.portaltp.com.br/consultas/detalhes/pagamento.aspx?id=7A3AE0C7B933473184A1099FDCF73C16|0000796/2025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cmviana-es.portaltp.com.br/consultas/detalhes/pagamento.aspx?id=7A3AE0C7B933473184A1099FDCF73C16|0001192/2022" TargetMode="External"/><Relationship Id="rId15" Type="http://schemas.openxmlformats.org/officeDocument/2006/relationships/hyperlink" Target="https://cmviana-es.portaltp.com.br/consultas/detalhes/pagamento.aspx?id=7A3AE0C7B933473184A1099FDCF73C16|0001191/2022" TargetMode="External"/><Relationship Id="rId23" Type="http://schemas.openxmlformats.org/officeDocument/2006/relationships/hyperlink" Target="https://cmviana-es.portaltp.com.br/consultas/detalhes/pagamento.aspx?id=7A3AE0C7B933473184A1099FDCF73C16|0000411/2024" TargetMode="External"/><Relationship Id="rId28" Type="http://schemas.openxmlformats.org/officeDocument/2006/relationships/hyperlink" Target="https://cmviana-es.portaltp.com.br/consultas/detalhes/pagamento.aspx?id=7A3AE0C7B933473184A1099FDCF73C16|0000604/2024" TargetMode="External"/><Relationship Id="rId36" Type="http://schemas.openxmlformats.org/officeDocument/2006/relationships/hyperlink" Target="https://cmviana-es.portaltp.com.br/consultas/detalhes/pagamento.aspx?id=7A3AE0C7B933473184A1099FDCF73C16|0000434/2025" TargetMode="External"/><Relationship Id="rId10" Type="http://schemas.openxmlformats.org/officeDocument/2006/relationships/hyperlink" Target="https://cmviana-es.portaltp.com.br/consultas/detalhes/pagamento.aspx?id=7A3AE0C7B933473184A1099FDCF73C16|0000269/2024" TargetMode="External"/><Relationship Id="rId19" Type="http://schemas.openxmlformats.org/officeDocument/2006/relationships/hyperlink" Target="https://cmviana-es.portaltp.com.br/consultas/detalhes/pagamento.aspx?id=7A3AE0C7B933473184A1099FDCF73C16|0001142/2023" TargetMode="External"/><Relationship Id="rId31" Type="http://schemas.openxmlformats.org/officeDocument/2006/relationships/hyperlink" Target="https://cmviana-es.portaltp.com.br/consultas/detalhes/pagamento.aspx?id=7A3AE0C7B933473184A1099FDCF73C16|0000943/2024" TargetMode="External"/><Relationship Id="rId4" Type="http://schemas.openxmlformats.org/officeDocument/2006/relationships/hyperlink" Target="https://cmviana-es.portaltp.com.br/consultas/detalhes/pagamento.aspx?id=7A3AE0C7B933473184A1099FDCF73C16|0000983/2022" TargetMode="External"/><Relationship Id="rId9" Type="http://schemas.openxmlformats.org/officeDocument/2006/relationships/hyperlink" Target="https://cmviana-es.portaltp.com.br/consultas/detalhes/pagamento.aspx?id=7A3AE0C7B933473184A1099FDCF73C16|0001254/2023" TargetMode="External"/><Relationship Id="rId14" Type="http://schemas.openxmlformats.org/officeDocument/2006/relationships/hyperlink" Target="https://cmviana-es.portaltp.com.br/consultas/detalhes/pagamento.aspx?id=7A3AE0C7B933473184A1099FDCF73C16|0000984/2022" TargetMode="External"/><Relationship Id="rId22" Type="http://schemas.openxmlformats.org/officeDocument/2006/relationships/hyperlink" Target="https://cmviana-es.portaltp.com.br/consultas/detalhes/pagamento.aspx?id=7A3AE0C7B933473184A1099FDCF73C16|0001270/2023" TargetMode="External"/><Relationship Id="rId27" Type="http://schemas.openxmlformats.org/officeDocument/2006/relationships/hyperlink" Target="https://cmviana-es.portaltp.com.br/consultas/detalhes/pagamento.aspx?id=7A3AE0C7B933473184A1099FDCF73C16|0000327/2024" TargetMode="External"/><Relationship Id="rId30" Type="http://schemas.openxmlformats.org/officeDocument/2006/relationships/hyperlink" Target="https://cmviana-es.portaltp.com.br/consultas/detalhes/pagamento.aspx?id=7A3AE0C7B933473184A1099FDCF73C16|0000357/2025" TargetMode="External"/><Relationship Id="rId35" Type="http://schemas.openxmlformats.org/officeDocument/2006/relationships/hyperlink" Target="https://cmviana-es.portaltp.com.br/consultas/detalhes/pagamento.aspx?id=7A3AE0C7B933473184A1099FDCF73C16|0000196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66"/>
  <sheetViews>
    <sheetView tabSelected="1" view="pageBreakPreview" topLeftCell="E1" zoomScale="85" zoomScaleNormal="85" zoomScaleSheetLayoutView="85" workbookViewId="0">
      <selection activeCell="M2" sqref="M2:P2"/>
    </sheetView>
  </sheetViews>
  <sheetFormatPr defaultColWidth="19" defaultRowHeight="14.4" x14ac:dyDescent="0.3"/>
  <cols>
    <col min="1" max="1" width="1.6640625" style="1" customWidth="1"/>
    <col min="2" max="2" width="19.33203125" style="1" bestFit="1" customWidth="1"/>
    <col min="3" max="3" width="18.109375" style="1" bestFit="1" customWidth="1"/>
    <col min="4" max="4" width="18.109375" style="1" customWidth="1"/>
    <col min="5" max="5" width="15.88671875" style="1" bestFit="1" customWidth="1"/>
    <col min="6" max="6" width="15.88671875" style="1" customWidth="1"/>
    <col min="7" max="7" width="18.88671875" style="1" customWidth="1"/>
    <col min="8" max="8" width="18.5546875" style="1" bestFit="1" customWidth="1"/>
    <col min="9" max="9" width="18.5546875" style="1" customWidth="1"/>
    <col min="10" max="10" width="15.109375" style="1" bestFit="1" customWidth="1"/>
    <col min="11" max="11" width="16" style="1" bestFit="1" customWidth="1"/>
    <col min="12" max="12" width="19.6640625" style="1" customWidth="1"/>
    <col min="13" max="13" width="20.88671875" style="1" bestFit="1" customWidth="1"/>
    <col min="14" max="14" width="22.5546875" style="1" customWidth="1"/>
    <col min="15" max="15" width="20.88671875" style="1" customWidth="1"/>
    <col min="16" max="16" width="16" style="1" bestFit="1" customWidth="1"/>
    <col min="17" max="16384" width="19" style="1"/>
  </cols>
  <sheetData>
    <row r="1" spans="2:23" ht="15" thickBot="1" x14ac:dyDescent="0.35"/>
    <row r="2" spans="2:23" ht="46.5" customHeight="1" thickBot="1" x14ac:dyDescent="0.35">
      <c r="B2" s="15"/>
      <c r="C2" s="64" t="s">
        <v>30</v>
      </c>
      <c r="D2" s="64"/>
      <c r="E2" s="64"/>
      <c r="F2" s="64"/>
      <c r="G2" s="64"/>
      <c r="H2" s="64"/>
      <c r="I2" s="64"/>
      <c r="J2" s="64"/>
      <c r="K2" s="64"/>
      <c r="L2" s="64"/>
      <c r="M2" s="62" t="s">
        <v>117</v>
      </c>
      <c r="N2" s="62"/>
      <c r="O2" s="62"/>
      <c r="P2" s="63"/>
      <c r="Q2" s="7"/>
      <c r="R2" s="7"/>
      <c r="S2" s="7"/>
      <c r="T2" s="7"/>
      <c r="U2" s="7"/>
      <c r="V2" s="7"/>
      <c r="W2" s="7"/>
    </row>
    <row r="3" spans="2:23" ht="41.25" customHeight="1" thickBot="1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 ht="72" x14ac:dyDescent="0.3">
      <c r="B4" s="23" t="s">
        <v>3</v>
      </c>
      <c r="C4" s="61" t="s">
        <v>4</v>
      </c>
      <c r="D4" s="61"/>
      <c r="E4" s="61"/>
      <c r="F4" s="61"/>
      <c r="G4" s="61" t="s">
        <v>10</v>
      </c>
      <c r="H4" s="61"/>
      <c r="I4" s="61" t="s">
        <v>9</v>
      </c>
      <c r="J4" s="61"/>
      <c r="K4" s="61"/>
      <c r="L4" s="27" t="s">
        <v>7</v>
      </c>
      <c r="M4" s="27" t="s">
        <v>8</v>
      </c>
      <c r="N4" s="27" t="s">
        <v>89</v>
      </c>
      <c r="O4" s="31" t="s">
        <v>5</v>
      </c>
    </row>
    <row r="5" spans="2:23" ht="90" customHeight="1" x14ac:dyDescent="0.3">
      <c r="B5" s="24" t="s">
        <v>0</v>
      </c>
      <c r="C5" s="57" t="s">
        <v>113</v>
      </c>
      <c r="D5" s="57"/>
      <c r="E5" s="57"/>
      <c r="F5" s="57"/>
      <c r="G5" s="59" t="s">
        <v>12</v>
      </c>
      <c r="H5" s="59"/>
      <c r="I5" s="57" t="s">
        <v>14</v>
      </c>
      <c r="J5" s="57"/>
      <c r="K5" s="57"/>
      <c r="L5" s="28">
        <v>44405</v>
      </c>
      <c r="M5" s="28">
        <v>44704</v>
      </c>
      <c r="N5" s="29">
        <v>88006.53</v>
      </c>
      <c r="O5" s="50">
        <v>88006.53</v>
      </c>
    </row>
    <row r="6" spans="2:23" ht="90" customHeight="1" x14ac:dyDescent="0.3">
      <c r="B6" s="24" t="s">
        <v>1</v>
      </c>
      <c r="C6" s="57" t="s">
        <v>114</v>
      </c>
      <c r="D6" s="57"/>
      <c r="E6" s="57"/>
      <c r="F6" s="57"/>
      <c r="G6" s="60" t="s">
        <v>11</v>
      </c>
      <c r="H6" s="60"/>
      <c r="I6" s="57" t="s">
        <v>15</v>
      </c>
      <c r="J6" s="57"/>
      <c r="K6" s="57"/>
      <c r="L6" s="28">
        <v>44551</v>
      </c>
      <c r="M6" s="30" t="s">
        <v>39</v>
      </c>
      <c r="N6" s="29">
        <f>2892570.37+642741.05+C20+C23+C25+C28</f>
        <v>3705176.6799999997</v>
      </c>
      <c r="O6" s="50">
        <f>C32</f>
        <v>3702172.0300000003</v>
      </c>
    </row>
    <row r="7" spans="2:23" ht="90" customHeight="1" x14ac:dyDescent="0.3">
      <c r="B7" s="24" t="s">
        <v>2</v>
      </c>
      <c r="C7" s="57" t="s">
        <v>115</v>
      </c>
      <c r="D7" s="57"/>
      <c r="E7" s="57"/>
      <c r="F7" s="57"/>
      <c r="G7" s="59" t="s">
        <v>13</v>
      </c>
      <c r="H7" s="59"/>
      <c r="I7" s="57" t="s">
        <v>15</v>
      </c>
      <c r="J7" s="57"/>
      <c r="K7" s="57"/>
      <c r="L7" s="28">
        <v>44830</v>
      </c>
      <c r="M7" s="30" t="s">
        <v>39</v>
      </c>
      <c r="N7" s="29">
        <f>1829646.83+456519.35+H22+H23</f>
        <v>2357611.1900000004</v>
      </c>
      <c r="O7" s="50">
        <f>Plan1!H32</f>
        <v>2349120.83</v>
      </c>
    </row>
    <row r="8" spans="2:23" ht="105.75" customHeight="1" thickBot="1" x14ac:dyDescent="0.35">
      <c r="B8" s="25" t="s">
        <v>33</v>
      </c>
      <c r="C8" s="56" t="s">
        <v>116</v>
      </c>
      <c r="D8" s="56"/>
      <c r="E8" s="56"/>
      <c r="F8" s="56"/>
      <c r="G8" s="58" t="s">
        <v>34</v>
      </c>
      <c r="H8" s="58"/>
      <c r="I8" s="56" t="s">
        <v>15</v>
      </c>
      <c r="J8" s="56"/>
      <c r="K8" s="56"/>
      <c r="L8" s="51">
        <v>45317</v>
      </c>
      <c r="M8" s="52" t="s">
        <v>39</v>
      </c>
      <c r="N8" s="53">
        <f>1723632.96+96208.78+279241.38</f>
        <v>2099083.12</v>
      </c>
      <c r="O8" s="54">
        <f>Plan1!M32</f>
        <v>2099078.9899999998</v>
      </c>
    </row>
    <row r="9" spans="2:23" ht="51.75" customHeight="1" thickBot="1" x14ac:dyDescent="0.35">
      <c r="B9" s="26"/>
      <c r="C9" s="26"/>
      <c r="D9" s="26"/>
      <c r="E9" s="22"/>
      <c r="F9" s="22"/>
      <c r="G9" s="26"/>
      <c r="H9" s="26"/>
      <c r="I9" s="26"/>
      <c r="J9" s="26"/>
      <c r="K9" s="26"/>
      <c r="L9" s="78" t="s">
        <v>6</v>
      </c>
      <c r="M9" s="79"/>
      <c r="N9" s="32">
        <f>SUM(N5:N8)+F35+F36</f>
        <v>8472458.8599999994</v>
      </c>
      <c r="O9" s="33">
        <f>SUM(O5:O8)+F35+F36</f>
        <v>8460959.7200000007</v>
      </c>
      <c r="P9" s="20"/>
    </row>
    <row r="10" spans="2:23" ht="24.75" customHeight="1" thickBot="1" x14ac:dyDescent="0.35">
      <c r="B10" s="9"/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</row>
    <row r="11" spans="2:23" ht="39" customHeight="1" x14ac:dyDescent="0.3">
      <c r="B11" s="69" t="s">
        <v>28</v>
      </c>
      <c r="C11" s="70"/>
      <c r="D11" s="70"/>
      <c r="E11" s="70"/>
      <c r="F11" s="71"/>
      <c r="G11" s="69" t="s">
        <v>29</v>
      </c>
      <c r="H11" s="70"/>
      <c r="I11" s="70"/>
      <c r="J11" s="70"/>
      <c r="K11" s="71"/>
      <c r="L11" s="69" t="s">
        <v>35</v>
      </c>
      <c r="M11" s="70"/>
      <c r="N11" s="70"/>
      <c r="O11" s="70"/>
      <c r="P11" s="71"/>
    </row>
    <row r="12" spans="2:23" ht="28.8" x14ac:dyDescent="0.3">
      <c r="B12" s="8" t="s">
        <v>32</v>
      </c>
      <c r="C12" s="13" t="s">
        <v>47</v>
      </c>
      <c r="D12" s="13" t="s">
        <v>70</v>
      </c>
      <c r="E12" s="13" t="s">
        <v>27</v>
      </c>
      <c r="F12" s="11" t="s">
        <v>48</v>
      </c>
      <c r="G12" s="8" t="s">
        <v>32</v>
      </c>
      <c r="H12" s="13" t="s">
        <v>47</v>
      </c>
      <c r="I12" s="13" t="s">
        <v>70</v>
      </c>
      <c r="J12" s="13" t="s">
        <v>27</v>
      </c>
      <c r="K12" s="11" t="s">
        <v>48</v>
      </c>
      <c r="L12" s="8" t="s">
        <v>32</v>
      </c>
      <c r="M12" s="13" t="s">
        <v>47</v>
      </c>
      <c r="N12" s="13" t="s">
        <v>70</v>
      </c>
      <c r="O12" s="13" t="s">
        <v>27</v>
      </c>
      <c r="P12" s="11" t="s">
        <v>48</v>
      </c>
    </row>
    <row r="13" spans="2:23" ht="115.2" x14ac:dyDescent="0.3">
      <c r="B13" s="8" t="s">
        <v>21</v>
      </c>
      <c r="C13" s="6">
        <v>78271.66</v>
      </c>
      <c r="D13" s="6">
        <v>73184.009999999995</v>
      </c>
      <c r="E13" s="37">
        <v>44560</v>
      </c>
      <c r="F13" s="44" t="s">
        <v>50</v>
      </c>
      <c r="G13" s="8" t="s">
        <v>21</v>
      </c>
      <c r="H13" s="6">
        <v>225490.22</v>
      </c>
      <c r="I13" s="6">
        <v>210833.36</v>
      </c>
      <c r="J13" s="37">
        <v>44883</v>
      </c>
      <c r="K13" s="44" t="s">
        <v>72</v>
      </c>
      <c r="L13" s="8" t="s">
        <v>21</v>
      </c>
      <c r="M13" s="6">
        <v>638167.38</v>
      </c>
      <c r="N13" s="6">
        <v>596686.5</v>
      </c>
      <c r="O13" s="37">
        <v>45408</v>
      </c>
      <c r="P13" s="38" t="s">
        <v>91</v>
      </c>
    </row>
    <row r="14" spans="2:23" ht="115.2" x14ac:dyDescent="0.3">
      <c r="B14" s="8" t="s">
        <v>22</v>
      </c>
      <c r="C14" s="6">
        <v>406286.52</v>
      </c>
      <c r="D14" s="6">
        <v>379877.9</v>
      </c>
      <c r="E14" s="37">
        <v>44725</v>
      </c>
      <c r="F14" s="44" t="s">
        <v>51</v>
      </c>
      <c r="G14" s="8" t="s">
        <v>22</v>
      </c>
      <c r="H14" s="6">
        <v>203303.41</v>
      </c>
      <c r="I14" s="6">
        <v>190088.69</v>
      </c>
      <c r="J14" s="37">
        <v>44924</v>
      </c>
      <c r="K14" s="44" t="s">
        <v>73</v>
      </c>
      <c r="L14" s="8" t="s">
        <v>22</v>
      </c>
      <c r="M14" s="6">
        <v>409853.77</v>
      </c>
      <c r="N14" s="6">
        <v>383213.28</v>
      </c>
      <c r="O14" s="37">
        <v>45474</v>
      </c>
      <c r="P14" s="38" t="s">
        <v>92</v>
      </c>
    </row>
    <row r="15" spans="2:23" ht="115.2" x14ac:dyDescent="0.3">
      <c r="B15" s="8" t="s">
        <v>23</v>
      </c>
      <c r="C15" s="6">
        <v>216463.54</v>
      </c>
      <c r="D15" s="6">
        <v>202393.41</v>
      </c>
      <c r="E15" s="37">
        <v>44762</v>
      </c>
      <c r="F15" s="44" t="s">
        <v>49</v>
      </c>
      <c r="G15" s="8" t="s">
        <v>23</v>
      </c>
      <c r="H15" s="6">
        <v>85899.61</v>
      </c>
      <c r="I15" s="6">
        <v>80316.14</v>
      </c>
      <c r="J15" s="37">
        <v>45058</v>
      </c>
      <c r="K15" s="44" t="s">
        <v>74</v>
      </c>
      <c r="L15" s="8" t="s">
        <v>98</v>
      </c>
      <c r="M15" s="6">
        <v>242247.05</v>
      </c>
      <c r="N15" s="6">
        <v>226501</v>
      </c>
      <c r="O15" s="37">
        <v>45552</v>
      </c>
      <c r="P15" s="38" t="s">
        <v>99</v>
      </c>
    </row>
    <row r="16" spans="2:23" ht="115.2" x14ac:dyDescent="0.3">
      <c r="B16" s="8" t="s">
        <v>24</v>
      </c>
      <c r="C16" s="6">
        <v>344343.7</v>
      </c>
      <c r="D16" s="6">
        <v>321961.36</v>
      </c>
      <c r="E16" s="37">
        <v>44883</v>
      </c>
      <c r="F16" s="44" t="s">
        <v>52</v>
      </c>
      <c r="G16" s="8" t="s">
        <v>24</v>
      </c>
      <c r="H16" s="6">
        <v>67742.34</v>
      </c>
      <c r="I16" s="6">
        <v>63339.09</v>
      </c>
      <c r="J16" s="37">
        <v>45140</v>
      </c>
      <c r="K16" s="44" t="s">
        <v>75</v>
      </c>
      <c r="L16" s="8" t="s">
        <v>100</v>
      </c>
      <c r="M16" s="6">
        <v>59961.72</v>
      </c>
      <c r="N16" s="6">
        <v>56064.21</v>
      </c>
      <c r="O16" s="37">
        <v>45552</v>
      </c>
      <c r="P16" s="38" t="s">
        <v>104</v>
      </c>
    </row>
    <row r="17" spans="2:16" ht="115.2" x14ac:dyDescent="0.3">
      <c r="B17" s="8" t="s">
        <v>25</v>
      </c>
      <c r="C17" s="6">
        <v>197803.02</v>
      </c>
      <c r="D17" s="6">
        <v>184945.83</v>
      </c>
      <c r="E17" s="37">
        <v>44924</v>
      </c>
      <c r="F17" s="44" t="s">
        <v>53</v>
      </c>
      <c r="G17" s="8" t="s">
        <v>25</v>
      </c>
      <c r="H17" s="6">
        <v>192494.54</v>
      </c>
      <c r="I17" s="6">
        <v>179982.4</v>
      </c>
      <c r="J17" s="37">
        <v>45247</v>
      </c>
      <c r="K17" s="44" t="s">
        <v>76</v>
      </c>
      <c r="L17" s="8" t="s">
        <v>101</v>
      </c>
      <c r="M17" s="6">
        <v>201577.92</v>
      </c>
      <c r="N17" s="6">
        <v>188475.36</v>
      </c>
      <c r="O17" s="37">
        <v>45597</v>
      </c>
      <c r="P17" s="38" t="s">
        <v>105</v>
      </c>
    </row>
    <row r="18" spans="2:16" ht="115.2" x14ac:dyDescent="0.3">
      <c r="B18" s="8" t="s">
        <v>26</v>
      </c>
      <c r="C18" s="6">
        <v>102236.79</v>
      </c>
      <c r="D18" s="6">
        <v>95591.4</v>
      </c>
      <c r="E18" s="37">
        <v>44987</v>
      </c>
      <c r="F18" s="44" t="s">
        <v>54</v>
      </c>
      <c r="G18" s="8" t="s">
        <v>85</v>
      </c>
      <c r="H18" s="6">
        <f>170681.72</f>
        <v>170681.72</v>
      </c>
      <c r="I18" s="6">
        <v>159587.41</v>
      </c>
      <c r="J18" s="37">
        <v>45274</v>
      </c>
      <c r="K18" s="44" t="s">
        <v>77</v>
      </c>
      <c r="L18" s="8" t="s">
        <v>102</v>
      </c>
      <c r="M18" s="6">
        <v>185690.72</v>
      </c>
      <c r="N18" s="6">
        <v>167493.03</v>
      </c>
      <c r="O18" s="37">
        <v>45681</v>
      </c>
      <c r="P18" s="38" t="s">
        <v>106</v>
      </c>
    </row>
    <row r="19" spans="2:16" ht="115.2" x14ac:dyDescent="0.3">
      <c r="B19" s="8" t="s">
        <v>40</v>
      </c>
      <c r="C19" s="6">
        <v>247037.72</v>
      </c>
      <c r="D19" s="6">
        <f>230980.27</f>
        <v>230980.27</v>
      </c>
      <c r="E19" s="37">
        <v>45022</v>
      </c>
      <c r="F19" s="44" t="s">
        <v>55</v>
      </c>
      <c r="G19" s="8" t="s">
        <v>86</v>
      </c>
      <c r="H19" s="6">
        <v>620098.02</v>
      </c>
      <c r="I19" s="6">
        <v>579791.65</v>
      </c>
      <c r="J19" s="37">
        <v>45288</v>
      </c>
      <c r="K19" s="44" t="s">
        <v>78</v>
      </c>
      <c r="L19" s="8" t="s">
        <v>103</v>
      </c>
      <c r="M19" s="6">
        <v>30968.02</v>
      </c>
      <c r="N19" s="6">
        <v>27933.15</v>
      </c>
      <c r="O19" s="37">
        <v>45723</v>
      </c>
      <c r="P19" s="38" t="s">
        <v>107</v>
      </c>
    </row>
    <row r="20" spans="2:16" ht="115.2" x14ac:dyDescent="0.3">
      <c r="B20" s="8" t="s">
        <v>42</v>
      </c>
      <c r="C20" s="6">
        <v>29426.1</v>
      </c>
      <c r="D20" s="6">
        <v>27513.4</v>
      </c>
      <c r="E20" s="37">
        <v>45079</v>
      </c>
      <c r="F20" s="44" t="s">
        <v>56</v>
      </c>
      <c r="G20" s="8" t="s">
        <v>87</v>
      </c>
      <c r="H20" s="17">
        <v>950.8</v>
      </c>
      <c r="I20" s="17">
        <v>888.64</v>
      </c>
      <c r="J20" s="37">
        <v>45288</v>
      </c>
      <c r="K20" s="45" t="s">
        <v>79</v>
      </c>
      <c r="L20" s="8" t="s">
        <v>24</v>
      </c>
      <c r="M20" s="6">
        <v>51371.03</v>
      </c>
      <c r="N20" s="6">
        <v>46336.67</v>
      </c>
      <c r="O20" s="37">
        <v>45735</v>
      </c>
      <c r="P20" s="38" t="s">
        <v>93</v>
      </c>
    </row>
    <row r="21" spans="2:16" s="16" customFormat="1" ht="115.2" x14ac:dyDescent="0.3">
      <c r="B21" s="8" t="s">
        <v>37</v>
      </c>
      <c r="C21" s="17">
        <v>117120.74</v>
      </c>
      <c r="D21" s="17">
        <v>109507.89</v>
      </c>
      <c r="E21" s="43">
        <v>45069</v>
      </c>
      <c r="F21" s="45" t="s">
        <v>57</v>
      </c>
      <c r="G21" s="8" t="s">
        <v>88</v>
      </c>
      <c r="H21" s="6">
        <v>258247.98</v>
      </c>
      <c r="I21" s="6">
        <v>241461.87</v>
      </c>
      <c r="J21" s="37">
        <v>45288</v>
      </c>
      <c r="K21" s="44" t="s">
        <v>80</v>
      </c>
      <c r="L21" s="8" t="s">
        <v>94</v>
      </c>
      <c r="M21" s="6">
        <v>157658.16</v>
      </c>
      <c r="N21" s="6">
        <v>142207.66</v>
      </c>
      <c r="O21" s="37">
        <v>45763</v>
      </c>
      <c r="P21" s="38" t="s">
        <v>97</v>
      </c>
    </row>
    <row r="22" spans="2:16" ht="115.2" x14ac:dyDescent="0.3">
      <c r="B22" s="8" t="s">
        <v>38</v>
      </c>
      <c r="C22" s="6">
        <v>89191.27</v>
      </c>
      <c r="D22" s="6">
        <f>83393.85</f>
        <v>83393.850000000006</v>
      </c>
      <c r="E22" s="37">
        <v>45140</v>
      </c>
      <c r="F22" s="44" t="s">
        <v>58</v>
      </c>
      <c r="G22" s="8" t="s">
        <v>84</v>
      </c>
      <c r="H22" s="6">
        <v>11613.91</v>
      </c>
      <c r="I22" s="6">
        <v>11613.91</v>
      </c>
      <c r="J22" s="37">
        <v>45383</v>
      </c>
      <c r="K22" s="44" t="s">
        <v>90</v>
      </c>
      <c r="L22" s="8" t="s">
        <v>95</v>
      </c>
      <c r="M22" s="6">
        <v>121583.22</v>
      </c>
      <c r="N22" s="6">
        <v>109668.07</v>
      </c>
      <c r="O22" s="37">
        <v>45793</v>
      </c>
      <c r="P22" s="38" t="s">
        <v>96</v>
      </c>
    </row>
    <row r="23" spans="2:16" ht="115.2" x14ac:dyDescent="0.3">
      <c r="B23" s="8" t="s">
        <v>44</v>
      </c>
      <c r="C23" s="6">
        <v>24575.02</v>
      </c>
      <c r="D23" s="6">
        <v>22977.65</v>
      </c>
      <c r="E23" s="37">
        <v>45216</v>
      </c>
      <c r="F23" s="44" t="s">
        <v>59</v>
      </c>
      <c r="G23" s="8" t="s">
        <v>42</v>
      </c>
      <c r="H23" s="6">
        <v>59831.1</v>
      </c>
      <c r="I23" s="6">
        <v>59831.1</v>
      </c>
      <c r="J23" s="37">
        <v>45383</v>
      </c>
      <c r="K23" s="44" t="s">
        <v>90</v>
      </c>
      <c r="L23" s="8"/>
      <c r="M23" s="6"/>
      <c r="N23" s="6"/>
      <c r="O23" s="34"/>
      <c r="P23" s="14"/>
    </row>
    <row r="24" spans="2:16" ht="115.2" x14ac:dyDescent="0.3">
      <c r="B24" s="8" t="s">
        <v>41</v>
      </c>
      <c r="C24" s="6">
        <v>129471.07</v>
      </c>
      <c r="D24" s="6">
        <v>121055.46</v>
      </c>
      <c r="E24" s="37">
        <v>45247</v>
      </c>
      <c r="F24" s="44" t="s">
        <v>60</v>
      </c>
      <c r="G24" s="8" t="s">
        <v>37</v>
      </c>
      <c r="H24" s="17">
        <v>120906.32</v>
      </c>
      <c r="I24" s="17">
        <v>113047.41</v>
      </c>
      <c r="J24" s="43">
        <v>45426</v>
      </c>
      <c r="K24" s="44" t="s">
        <v>81</v>
      </c>
      <c r="L24" s="8"/>
      <c r="M24" s="6"/>
      <c r="N24" s="6"/>
      <c r="O24" s="34"/>
      <c r="P24" s="14"/>
    </row>
    <row r="25" spans="2:16" ht="115.2" x14ac:dyDescent="0.3">
      <c r="B25" s="8" t="s">
        <v>45</v>
      </c>
      <c r="C25" s="6">
        <v>15422.05</v>
      </c>
      <c r="D25" s="6">
        <v>14419.62</v>
      </c>
      <c r="E25" s="37">
        <v>45278</v>
      </c>
      <c r="F25" s="44" t="s">
        <v>61</v>
      </c>
      <c r="G25" s="8" t="s">
        <v>82</v>
      </c>
      <c r="H25" s="6">
        <v>331860.86</v>
      </c>
      <c r="I25" s="6">
        <v>310289.90999999997</v>
      </c>
      <c r="J25" s="37">
        <v>45469</v>
      </c>
      <c r="K25" s="44" t="s">
        <v>83</v>
      </c>
      <c r="L25" s="8"/>
      <c r="M25" s="6"/>
      <c r="N25" s="6"/>
      <c r="O25" s="34"/>
      <c r="P25" s="14"/>
    </row>
    <row r="26" spans="2:16" ht="115.2" x14ac:dyDescent="0.3">
      <c r="B26" s="8" t="s">
        <v>31</v>
      </c>
      <c r="C26" s="6">
        <v>285004.99</v>
      </c>
      <c r="D26" s="6">
        <v>266479.67</v>
      </c>
      <c r="E26" s="37">
        <v>45274</v>
      </c>
      <c r="F26" s="44" t="s">
        <v>62</v>
      </c>
      <c r="G26" s="8"/>
      <c r="H26" s="17"/>
      <c r="I26" s="17"/>
      <c r="J26" s="43"/>
      <c r="K26" s="14"/>
      <c r="L26" s="8"/>
      <c r="M26" s="6"/>
      <c r="N26" s="6"/>
      <c r="O26" s="34"/>
      <c r="P26" s="14"/>
    </row>
    <row r="27" spans="2:16" ht="115.2" x14ac:dyDescent="0.3">
      <c r="B27" s="8" t="s">
        <v>43</v>
      </c>
      <c r="C27" s="6">
        <v>558225.64</v>
      </c>
      <c r="D27" s="6">
        <v>521940.98</v>
      </c>
      <c r="E27" s="37">
        <v>45287</v>
      </c>
      <c r="F27" s="44" t="s">
        <v>63</v>
      </c>
      <c r="G27" s="8"/>
      <c r="H27" s="6"/>
      <c r="I27" s="6"/>
      <c r="J27" s="37"/>
      <c r="K27" s="14"/>
      <c r="L27" s="8"/>
      <c r="M27" s="6"/>
      <c r="N27" s="6"/>
      <c r="O27" s="34"/>
      <c r="P27" s="14"/>
    </row>
    <row r="28" spans="2:16" ht="115.2" x14ac:dyDescent="0.3">
      <c r="B28" s="8" t="s">
        <v>46</v>
      </c>
      <c r="C28" s="6">
        <v>100442.09</v>
      </c>
      <c r="D28" s="6">
        <v>93913.36</v>
      </c>
      <c r="E28" s="37">
        <v>45391</v>
      </c>
      <c r="F28" s="44" t="s">
        <v>64</v>
      </c>
      <c r="G28" s="8"/>
      <c r="H28" s="6"/>
      <c r="I28" s="6"/>
      <c r="J28" s="34"/>
      <c r="K28" s="14"/>
      <c r="L28" s="8"/>
      <c r="M28" s="6"/>
      <c r="N28" s="6"/>
      <c r="O28" s="34"/>
      <c r="P28" s="14"/>
    </row>
    <row r="29" spans="2:16" ht="115.2" x14ac:dyDescent="0.3">
      <c r="B29" s="8" t="s">
        <v>36</v>
      </c>
      <c r="C29" s="6">
        <v>121170.88</v>
      </c>
      <c r="D29" s="6">
        <v>113294.78</v>
      </c>
      <c r="E29" s="37">
        <v>45419</v>
      </c>
      <c r="F29" s="44" t="s">
        <v>65</v>
      </c>
      <c r="G29" s="8"/>
      <c r="H29" s="6"/>
      <c r="I29" s="6"/>
      <c r="J29" s="34"/>
      <c r="K29" s="14"/>
      <c r="L29" s="8"/>
      <c r="M29" s="6"/>
      <c r="N29" s="6"/>
      <c r="O29" s="37"/>
      <c r="P29" s="38"/>
    </row>
    <row r="30" spans="2:16" ht="115.2" x14ac:dyDescent="0.3">
      <c r="B30" s="8" t="s">
        <v>66</v>
      </c>
      <c r="C30" s="6">
        <v>300000</v>
      </c>
      <c r="D30" s="6">
        <v>300000</v>
      </c>
      <c r="E30" s="37">
        <v>45455</v>
      </c>
      <c r="F30" s="44" t="s">
        <v>68</v>
      </c>
      <c r="G30" s="8"/>
      <c r="H30" s="6"/>
      <c r="I30" s="6"/>
      <c r="J30" s="34"/>
      <c r="K30" s="14"/>
      <c r="L30" s="8"/>
      <c r="M30" s="6"/>
      <c r="N30" s="6"/>
      <c r="O30" s="37"/>
      <c r="P30" s="38"/>
    </row>
    <row r="31" spans="2:16" ht="115.8" thickBot="1" x14ac:dyDescent="0.35">
      <c r="B31" s="46" t="s">
        <v>67</v>
      </c>
      <c r="C31" s="39">
        <v>339679.23</v>
      </c>
      <c r="D31" s="39">
        <v>298100.09000000003</v>
      </c>
      <c r="E31" s="40">
        <v>45467</v>
      </c>
      <c r="F31" s="47" t="s">
        <v>69</v>
      </c>
      <c r="G31" s="46"/>
      <c r="H31" s="39"/>
      <c r="I31" s="39"/>
      <c r="J31" s="35"/>
      <c r="K31" s="36"/>
      <c r="L31" s="46"/>
      <c r="M31" s="39"/>
      <c r="N31" s="39"/>
      <c r="O31" s="40"/>
      <c r="P31" s="41"/>
    </row>
    <row r="32" spans="2:16" ht="31.8" thickBot="1" x14ac:dyDescent="0.35">
      <c r="B32" s="48" t="s">
        <v>71</v>
      </c>
      <c r="C32" s="55">
        <f>SUM(C13:C31)</f>
        <v>3702172.0300000003</v>
      </c>
      <c r="D32" s="55"/>
      <c r="E32" s="55"/>
      <c r="F32" s="55"/>
      <c r="G32" s="49" t="s">
        <v>6</v>
      </c>
      <c r="H32" s="55">
        <f>SUM(H13:H31)</f>
        <v>2349120.83</v>
      </c>
      <c r="I32" s="55"/>
      <c r="J32" s="55"/>
      <c r="K32" s="55"/>
      <c r="L32" s="49" t="s">
        <v>6</v>
      </c>
      <c r="M32" s="55">
        <f>SUM(M13:M31)</f>
        <v>2099078.9899999998</v>
      </c>
      <c r="N32" s="55"/>
      <c r="O32" s="55"/>
      <c r="P32" s="72"/>
    </row>
    <row r="33" spans="2:13" ht="15" thickBot="1" x14ac:dyDescent="0.35"/>
    <row r="34" spans="2:13" ht="28.8" x14ac:dyDescent="0.3">
      <c r="B34" s="69" t="s">
        <v>111</v>
      </c>
      <c r="C34" s="70"/>
      <c r="D34" s="70"/>
      <c r="E34" s="70"/>
      <c r="F34" s="18" t="s">
        <v>47</v>
      </c>
      <c r="G34" s="18" t="s">
        <v>70</v>
      </c>
      <c r="H34" s="18" t="s">
        <v>27</v>
      </c>
      <c r="I34" s="19" t="s">
        <v>48</v>
      </c>
    </row>
    <row r="35" spans="2:13" ht="100.8" x14ac:dyDescent="0.3">
      <c r="B35" s="80"/>
      <c r="C35" s="81"/>
      <c r="D35" s="81"/>
      <c r="E35" s="81"/>
      <c r="F35" s="6">
        <v>71445.009999999995</v>
      </c>
      <c r="G35" s="6">
        <v>64442.92</v>
      </c>
      <c r="H35" s="37">
        <v>45856</v>
      </c>
      <c r="I35" s="38" t="s">
        <v>109</v>
      </c>
    </row>
    <row r="36" spans="2:13" ht="101.4" thickBot="1" x14ac:dyDescent="0.35">
      <c r="B36" s="82"/>
      <c r="C36" s="83"/>
      <c r="D36" s="83"/>
      <c r="E36" s="83"/>
      <c r="F36" s="39">
        <v>151136.32999999999</v>
      </c>
      <c r="G36" s="39">
        <v>136324.97</v>
      </c>
      <c r="H36" s="40">
        <v>45897</v>
      </c>
      <c r="I36" s="41" t="s">
        <v>108</v>
      </c>
    </row>
    <row r="38" spans="2:13" ht="15" thickBot="1" x14ac:dyDescent="0.35"/>
    <row r="39" spans="2:13" ht="43.2" x14ac:dyDescent="0.3">
      <c r="B39" s="5" t="s">
        <v>3</v>
      </c>
      <c r="C39" s="73" t="s">
        <v>110</v>
      </c>
      <c r="D39" s="73"/>
      <c r="E39" s="73" t="s">
        <v>5</v>
      </c>
      <c r="F39" s="73"/>
      <c r="G39" s="3" t="s">
        <v>18</v>
      </c>
      <c r="H39" s="73" t="s">
        <v>16</v>
      </c>
      <c r="I39" s="73"/>
      <c r="J39" s="73" t="s">
        <v>17</v>
      </c>
      <c r="K39" s="73"/>
      <c r="L39" s="3" t="s">
        <v>19</v>
      </c>
      <c r="M39" s="4" t="s">
        <v>20</v>
      </c>
    </row>
    <row r="40" spans="2:13" x14ac:dyDescent="0.3">
      <c r="B40" s="8" t="s">
        <v>0</v>
      </c>
      <c r="C40" s="75">
        <f>N5</f>
        <v>88006.53</v>
      </c>
      <c r="D40" s="75"/>
      <c r="E40" s="75">
        <f>Plan1!O5</f>
        <v>88006.53</v>
      </c>
      <c r="F40" s="75"/>
      <c r="G40" s="12">
        <f>C40/C45</f>
        <v>1.0387365870313589E-2</v>
      </c>
      <c r="H40" s="76">
        <f>E40/C40</f>
        <v>1</v>
      </c>
      <c r="I40" s="76"/>
      <c r="J40" s="77">
        <f>E40/C45</f>
        <v>1.0387365870313589E-2</v>
      </c>
      <c r="K40" s="77"/>
      <c r="L40" s="65">
        <f>J45</f>
        <v>0.99864276236804272</v>
      </c>
      <c r="M40" s="67">
        <f>1-L40</f>
        <v>1.3572376319572754E-3</v>
      </c>
    </row>
    <row r="41" spans="2:13" x14ac:dyDescent="0.3">
      <c r="B41" s="8" t="s">
        <v>1</v>
      </c>
      <c r="C41" s="75">
        <f>N6</f>
        <v>3705176.6799999997</v>
      </c>
      <c r="D41" s="75"/>
      <c r="E41" s="75">
        <f>Plan1!O6</f>
        <v>3702172.0300000003</v>
      </c>
      <c r="F41" s="75"/>
      <c r="G41" s="12">
        <f>C41/C45</f>
        <v>0.43732011464733145</v>
      </c>
      <c r="H41" s="76">
        <f>E41/C41</f>
        <v>0.99918906701096921</v>
      </c>
      <c r="I41" s="76"/>
      <c r="J41" s="77">
        <f>E41/C45</f>
        <v>0.43696547733959723</v>
      </c>
      <c r="K41" s="77"/>
      <c r="L41" s="65"/>
      <c r="M41" s="67"/>
    </row>
    <row r="42" spans="2:13" x14ac:dyDescent="0.3">
      <c r="B42" s="8" t="s">
        <v>2</v>
      </c>
      <c r="C42" s="75">
        <f>N7</f>
        <v>2357611.1900000004</v>
      </c>
      <c r="D42" s="75"/>
      <c r="E42" s="75">
        <f>Plan1!O7</f>
        <v>2349120.83</v>
      </c>
      <c r="F42" s="75"/>
      <c r="G42" s="12">
        <f>C42/C45</f>
        <v>0.27826764684933508</v>
      </c>
      <c r="H42" s="76">
        <f>E42/C42</f>
        <v>0.99639874461233779</v>
      </c>
      <c r="I42" s="76"/>
      <c r="J42" s="77">
        <f>E42/C45</f>
        <v>0.27726553398690679</v>
      </c>
      <c r="K42" s="77"/>
      <c r="L42" s="65"/>
      <c r="M42" s="67"/>
    </row>
    <row r="43" spans="2:13" x14ac:dyDescent="0.3">
      <c r="B43" s="8" t="s">
        <v>33</v>
      </c>
      <c r="C43" s="75">
        <f>N8</f>
        <v>2099083.12</v>
      </c>
      <c r="D43" s="75"/>
      <c r="E43" s="75">
        <f>Plan1!O8</f>
        <v>2099078.9899999998</v>
      </c>
      <c r="F43" s="75"/>
      <c r="G43" s="12">
        <f>C43/C45</f>
        <v>0.24775371054442627</v>
      </c>
      <c r="H43" s="76">
        <f>E43/C43</f>
        <v>0.99999803247429275</v>
      </c>
      <c r="I43" s="76"/>
      <c r="J43" s="77">
        <f>E43/C45</f>
        <v>0.2477532230826317</v>
      </c>
      <c r="K43" s="77"/>
      <c r="L43" s="65"/>
      <c r="M43" s="67"/>
    </row>
    <row r="44" spans="2:13" ht="57.6" x14ac:dyDescent="0.3">
      <c r="B44" s="8" t="s">
        <v>112</v>
      </c>
      <c r="C44" s="84">
        <f>F35+F36</f>
        <v>222581.33999999997</v>
      </c>
      <c r="D44" s="85"/>
      <c r="E44" s="84">
        <f>F35+F36</f>
        <v>222581.33999999997</v>
      </c>
      <c r="F44" s="85"/>
      <c r="G44" s="12">
        <f>C44/C45</f>
        <v>2.627116208859348E-2</v>
      </c>
      <c r="H44" s="86">
        <f>C44/E44</f>
        <v>1</v>
      </c>
      <c r="I44" s="87"/>
      <c r="J44" s="88">
        <f>E44/C45</f>
        <v>2.627116208859348E-2</v>
      </c>
      <c r="K44" s="89"/>
      <c r="L44" s="65"/>
      <c r="M44" s="67"/>
    </row>
    <row r="45" spans="2:13" ht="31.5" customHeight="1" thickBot="1" x14ac:dyDescent="0.35">
      <c r="B45" s="21" t="s">
        <v>6</v>
      </c>
      <c r="C45" s="74">
        <f>SUM(C40:D44)</f>
        <v>8472458.8600000013</v>
      </c>
      <c r="D45" s="74"/>
      <c r="E45" s="74">
        <f>SUM(E40:F44)</f>
        <v>8460959.7200000007</v>
      </c>
      <c r="F45" s="74"/>
      <c r="G45" s="42">
        <f>SUM(G40:G44)</f>
        <v>0.99999999999999989</v>
      </c>
      <c r="H45" s="74"/>
      <c r="I45" s="74"/>
      <c r="J45" s="66">
        <f>SUM(J40:J44)</f>
        <v>0.99864276236804272</v>
      </c>
      <c r="K45" s="66"/>
      <c r="L45" s="66"/>
      <c r="M45" s="68"/>
    </row>
    <row r="66" ht="7.5" customHeight="1" x14ac:dyDescent="0.3"/>
  </sheetData>
  <mergeCells count="55">
    <mergeCell ref="E39:F39"/>
    <mergeCell ref="E45:F45"/>
    <mergeCell ref="H45:I45"/>
    <mergeCell ref="J45:K45"/>
    <mergeCell ref="L9:M9"/>
    <mergeCell ref="B34:E36"/>
    <mergeCell ref="C44:D44"/>
    <mergeCell ref="E44:F44"/>
    <mergeCell ref="H44:I44"/>
    <mergeCell ref="J44:K44"/>
    <mergeCell ref="G11:K11"/>
    <mergeCell ref="B11:F11"/>
    <mergeCell ref="J39:K39"/>
    <mergeCell ref="H43:I43"/>
    <mergeCell ref="H42:I42"/>
    <mergeCell ref="H41:I41"/>
    <mergeCell ref="J40:K40"/>
    <mergeCell ref="E43:F43"/>
    <mergeCell ref="E42:F42"/>
    <mergeCell ref="E41:F41"/>
    <mergeCell ref="E40:F40"/>
    <mergeCell ref="L40:L45"/>
    <mergeCell ref="M40:M45"/>
    <mergeCell ref="L11:P11"/>
    <mergeCell ref="M32:P32"/>
    <mergeCell ref="C32:F32"/>
    <mergeCell ref="C39:D39"/>
    <mergeCell ref="C45:D45"/>
    <mergeCell ref="C43:D43"/>
    <mergeCell ref="C42:D42"/>
    <mergeCell ref="C41:D41"/>
    <mergeCell ref="H40:I40"/>
    <mergeCell ref="H39:I39"/>
    <mergeCell ref="C40:D40"/>
    <mergeCell ref="J43:K43"/>
    <mergeCell ref="J42:K42"/>
    <mergeCell ref="J41:K41"/>
    <mergeCell ref="G5:H5"/>
    <mergeCell ref="G4:H4"/>
    <mergeCell ref="C5:F5"/>
    <mergeCell ref="C4:F4"/>
    <mergeCell ref="M2:P2"/>
    <mergeCell ref="C2:L2"/>
    <mergeCell ref="I5:K5"/>
    <mergeCell ref="I4:K4"/>
    <mergeCell ref="H32:K32"/>
    <mergeCell ref="I8:K8"/>
    <mergeCell ref="I7:K7"/>
    <mergeCell ref="I6:K6"/>
    <mergeCell ref="C8:F8"/>
    <mergeCell ref="C7:F7"/>
    <mergeCell ref="C6:F6"/>
    <mergeCell ref="G8:H8"/>
    <mergeCell ref="G7:H7"/>
    <mergeCell ref="G6:H6"/>
  </mergeCells>
  <hyperlinks>
    <hyperlink ref="F15" r:id="rId1" xr:uid="{8CB0B07A-BC1D-44B7-B17B-A465BCE210C2}"/>
    <hyperlink ref="F13" r:id="rId2" xr:uid="{A1821020-AE3B-4E6F-8847-C1DB60E26EE0}"/>
    <hyperlink ref="F14" r:id="rId3" xr:uid="{932EEF81-F532-47B9-993A-7E2DA9407B75}"/>
    <hyperlink ref="F16" r:id="rId4" xr:uid="{6DA5518C-F53C-4FF1-B998-676D4DD0B94B}"/>
    <hyperlink ref="F17" r:id="rId5" xr:uid="{724A54DF-D239-46BF-AFBB-F5B1AFE3368D}"/>
    <hyperlink ref="F18" r:id="rId6" xr:uid="{1A111928-E706-4FC7-BE1C-3FE63CEA0A35}"/>
    <hyperlink ref="F19" r:id="rId7" xr:uid="{5D1936A7-8262-4098-9CB7-39C324E7E017}"/>
    <hyperlink ref="F26" r:id="rId8" xr:uid="{7A3B1CB9-952B-47EF-A1DF-D225BA2B71D0}"/>
    <hyperlink ref="F27" r:id="rId9" xr:uid="{3B025250-EA9D-44E4-9BB7-B88AEC3CC3A3}"/>
    <hyperlink ref="F28" r:id="rId10" xr:uid="{9DA85626-BBF0-4E6D-B64B-62FAA1AD66D9}"/>
    <hyperlink ref="F29" r:id="rId11" xr:uid="{9AC52911-EB2C-48DC-B3FE-BD6FB2F174D7}"/>
    <hyperlink ref="F30" r:id="rId12" xr:uid="{F131CAB8-C0C8-42CF-959F-7AFBAEB42121}"/>
    <hyperlink ref="F31" r:id="rId13" xr:uid="{D6F7F63E-D01D-455A-8F15-89B859967086}"/>
    <hyperlink ref="K13" r:id="rId14" xr:uid="{DF9ECF49-4167-46FD-9B58-7970DC0CADF7}"/>
    <hyperlink ref="K14" r:id="rId15" xr:uid="{99CA4CFE-C6B1-4077-9B2E-DF9A9BC1E9C2}"/>
    <hyperlink ref="K15" r:id="rId16" xr:uid="{EF798853-948E-4472-A692-E29CCEA72E82}"/>
    <hyperlink ref="K16" r:id="rId17" xr:uid="{DC69EF81-1FAB-492A-BA7B-0CF3098D4FF6}"/>
    <hyperlink ref="K17" r:id="rId18" xr:uid="{B4ACD3CF-A79C-44E7-B58A-5199049951CA}"/>
    <hyperlink ref="K18" r:id="rId19" xr:uid="{B9E9D835-CB57-48D7-907C-78A0ACAB08A0}"/>
    <hyperlink ref="K19" r:id="rId20" xr:uid="{58666B87-5371-42FA-B373-ED23D17E834B}"/>
    <hyperlink ref="K20" r:id="rId21" xr:uid="{6EE4861C-B4D5-4B75-8725-2E36B3F53E02}"/>
    <hyperlink ref="K21" r:id="rId22" xr:uid="{6217C07C-4196-45AC-B20A-DC98EEF647C9}"/>
    <hyperlink ref="K24" r:id="rId23" xr:uid="{D7AAD3F9-9797-4993-A1C8-7BD4FA62445B}"/>
    <hyperlink ref="K25" r:id="rId24" xr:uid="{5C9D2BDC-B020-4478-824C-E5E6D0F18F00}"/>
    <hyperlink ref="K22" r:id="rId25" xr:uid="{EE1DF9B9-8721-4A2B-A826-9E1165616FA1}"/>
    <hyperlink ref="K23" r:id="rId26" xr:uid="{88656F48-5D18-4BA6-A0B0-196A42C22FD9}"/>
    <hyperlink ref="P13" r:id="rId27" xr:uid="{525D74D0-2286-4871-A862-465A92DAC878}"/>
    <hyperlink ref="P14" r:id="rId28" xr:uid="{8C8CF0E0-CB4E-4F12-923B-824C4C1AAC01}"/>
    <hyperlink ref="P20" r:id="rId29" xr:uid="{A4CEC253-C968-4908-83B5-EDE702A9728F}"/>
    <hyperlink ref="P21" r:id="rId30" xr:uid="{918D46A6-299B-4B94-8C09-19D7C546EC95}"/>
    <hyperlink ref="P15" r:id="rId31" xr:uid="{0FBCB3C9-4C91-4C8E-93A9-FD3B784107B6}"/>
    <hyperlink ref="P16" r:id="rId32" xr:uid="{EE81C589-A5A1-478D-A4C0-DA954FE53948}"/>
    <hyperlink ref="P17" r:id="rId33" xr:uid="{CE34B9E2-2412-4BE4-872C-ED6F442C596A}"/>
    <hyperlink ref="P18" r:id="rId34" xr:uid="{90B7BDAE-6136-4002-B1F4-841019BBAB10}"/>
    <hyperlink ref="P19" r:id="rId35" xr:uid="{BC8214DD-7232-4FD4-B765-4C2935C6B1B6}"/>
    <hyperlink ref="P22" r:id="rId36" xr:uid="{4028DD7F-208D-4EA9-B235-72B199500CCA}"/>
    <hyperlink ref="I36" r:id="rId37" xr:uid="{66AF01C5-91BC-4BEA-B5E1-84D35B86B293}"/>
    <hyperlink ref="I35" r:id="rId38" xr:uid="{92F99F56-C75A-40E9-94EF-7736C52DF3E9}"/>
  </hyperlinks>
  <printOptions horizontalCentered="1"/>
  <pageMargins left="0.11811023622047245" right="0.11811023622047245" top="0.11811023622047245" bottom="0.11811023622047245" header="3.937007874015748E-2" footer="3.937007874015748E-2"/>
  <pageSetup paperSize="9" scale="45" fitToHeight="3" orientation="landscape" r:id="rId39"/>
  <drawing r:id="rId40"/>
  <legacy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GabValdemir01</dc:creator>
  <cp:lastModifiedBy>Gicelly Butzke Vieira</cp:lastModifiedBy>
  <cp:lastPrinted>2026-03-20T15:02:37Z</cp:lastPrinted>
  <dcterms:created xsi:type="dcterms:W3CDTF">2023-07-24T18:02:03Z</dcterms:created>
  <dcterms:modified xsi:type="dcterms:W3CDTF">2026-05-28T18:37:24Z</dcterms:modified>
</cp:coreProperties>
</file>